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9140" windowHeight="7335" activeTab="1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S20" i="2" l="1"/>
  <c r="S19" i="2"/>
  <c r="S18" i="2"/>
  <c r="S17" i="2"/>
  <c r="S16" i="2"/>
  <c r="S15" i="2"/>
  <c r="S14" i="2"/>
  <c r="R20" i="2"/>
  <c r="R19" i="2"/>
  <c r="R18" i="2"/>
  <c r="R17" i="2"/>
  <c r="R16" i="2"/>
  <c r="R15" i="2"/>
  <c r="R14" i="2"/>
  <c r="W11" i="2"/>
  <c r="W9" i="2"/>
  <c r="W10" i="2"/>
  <c r="W8" i="2"/>
  <c r="W7" i="2"/>
  <c r="W6" i="2"/>
  <c r="W5" i="2"/>
  <c r="V11" i="2"/>
  <c r="S9" i="2"/>
  <c r="S8" i="2"/>
  <c r="S7" i="2"/>
  <c r="S6" i="2"/>
  <c r="S5" i="2"/>
  <c r="R10" i="2"/>
  <c r="M47" i="1" l="1"/>
  <c r="C47" i="1"/>
  <c r="O46" i="1" l="1"/>
  <c r="O45" i="1"/>
  <c r="O44" i="1"/>
  <c r="O43" i="1"/>
  <c r="O42" i="1"/>
  <c r="O41" i="1"/>
  <c r="O40" i="1"/>
  <c r="O39" i="1"/>
  <c r="O38" i="1"/>
  <c r="O37" i="1"/>
  <c r="O36" i="1"/>
  <c r="O35" i="1"/>
  <c r="O34" i="1"/>
  <c r="O7" i="1"/>
  <c r="O18" i="1"/>
  <c r="O3" i="1"/>
  <c r="O19" i="1"/>
  <c r="O10" i="1"/>
  <c r="O23" i="1"/>
  <c r="O21" i="1"/>
  <c r="O15" i="1"/>
  <c r="O33" i="1"/>
  <c r="O4" i="1"/>
  <c r="O25" i="1"/>
  <c r="O28" i="1"/>
  <c r="O24" i="1"/>
  <c r="O12" i="1"/>
  <c r="O16" i="1"/>
  <c r="O29" i="1"/>
  <c r="O30" i="1"/>
  <c r="O31" i="1"/>
  <c r="O6" i="1"/>
  <c r="O20" i="1"/>
  <c r="O32" i="1"/>
  <c r="O22" i="1"/>
  <c r="O14" i="1"/>
  <c r="O17" i="1"/>
  <c r="P46" i="1"/>
  <c r="Q46" i="1" s="1"/>
  <c r="P45" i="1"/>
  <c r="Q45" i="1" s="1"/>
  <c r="P44" i="1"/>
  <c r="Q44" i="1" s="1"/>
  <c r="P43" i="1"/>
  <c r="Q43" i="1" s="1"/>
  <c r="P42" i="1"/>
  <c r="Q42" i="1" s="1"/>
  <c r="P41" i="1"/>
  <c r="Q41" i="1" s="1"/>
  <c r="P40" i="1"/>
  <c r="Q40" i="1" s="1"/>
  <c r="P39" i="1"/>
  <c r="Q39" i="1" s="1"/>
  <c r="P38" i="1"/>
  <c r="Q38" i="1" s="1"/>
  <c r="P37" i="1"/>
  <c r="Q37" i="1" s="1"/>
  <c r="P36" i="1"/>
  <c r="Q36" i="1" s="1"/>
  <c r="P35" i="1"/>
  <c r="Q35" i="1" s="1"/>
  <c r="P34" i="1"/>
  <c r="Q34" i="1" s="1"/>
  <c r="P7" i="1"/>
  <c r="Q7" i="1" s="1"/>
  <c r="P18" i="1"/>
  <c r="Q18" i="1" s="1"/>
  <c r="P3" i="1"/>
  <c r="Q3" i="1" s="1"/>
  <c r="P19" i="1"/>
  <c r="Q19" i="1" s="1"/>
  <c r="P10" i="1"/>
  <c r="Q10" i="1" s="1"/>
  <c r="P23" i="1"/>
  <c r="Q23" i="1" s="1"/>
  <c r="P21" i="1"/>
  <c r="Q21" i="1" s="1"/>
  <c r="P15" i="1"/>
  <c r="Q15" i="1" s="1"/>
  <c r="P33" i="1"/>
  <c r="Q33" i="1" s="1"/>
  <c r="P4" i="1"/>
  <c r="Q4" i="1" s="1"/>
  <c r="P25" i="1"/>
  <c r="Q25" i="1" s="1"/>
  <c r="P28" i="1"/>
  <c r="Q28" i="1" s="1"/>
  <c r="P24" i="1"/>
  <c r="Q24" i="1" s="1"/>
  <c r="P12" i="1"/>
  <c r="Q12" i="1" s="1"/>
  <c r="P16" i="1"/>
  <c r="Q16" i="1" s="1"/>
  <c r="P29" i="1"/>
  <c r="Q29" i="1" s="1"/>
  <c r="P30" i="1"/>
  <c r="Q30" i="1" s="1"/>
  <c r="P31" i="1"/>
  <c r="Q31" i="1" s="1"/>
  <c r="P6" i="1"/>
  <c r="Q6" i="1" s="1"/>
  <c r="P20" i="1"/>
  <c r="Q20" i="1" s="1"/>
  <c r="P32" i="1"/>
  <c r="Q32" i="1" s="1"/>
  <c r="P22" i="1"/>
  <c r="Q22" i="1" s="1"/>
  <c r="P14" i="1"/>
  <c r="Q14" i="1" s="1"/>
  <c r="P17" i="1"/>
  <c r="Q17" i="1" s="1"/>
  <c r="P8" i="1"/>
  <c r="Q8" i="1" s="1"/>
  <c r="P11" i="1"/>
  <c r="Q11" i="1" s="1"/>
  <c r="P27" i="1"/>
  <c r="Q27" i="1" s="1"/>
  <c r="P13" i="1"/>
  <c r="Q13" i="1" s="1"/>
  <c r="P5" i="1"/>
  <c r="Q5" i="1" s="1"/>
  <c r="P26" i="1"/>
  <c r="Q26" i="1" s="1"/>
  <c r="P9" i="1"/>
  <c r="Q9" i="1" s="1"/>
  <c r="O8" i="1"/>
  <c r="O11" i="1"/>
  <c r="O27" i="1"/>
  <c r="O13" i="1"/>
  <c r="O5" i="1"/>
  <c r="O26" i="1"/>
  <c r="O9" i="1"/>
  <c r="Q47" i="1" l="1"/>
  <c r="P49" i="1" s="1"/>
  <c r="Q49" i="1" s="1"/>
  <c r="P47" i="1"/>
  <c r="R30" i="1" l="1"/>
  <c r="R3" i="1"/>
  <c r="R27" i="1"/>
  <c r="R21" i="1"/>
  <c r="R9" i="1"/>
  <c r="R20" i="1"/>
  <c r="R16" i="1"/>
  <c r="R12" i="1"/>
  <c r="R4" i="1"/>
  <c r="R26" i="1"/>
  <c r="R6" i="1"/>
  <c r="R17" i="1"/>
  <c r="R8" i="1"/>
  <c r="R31" i="1"/>
  <c r="R32" i="1"/>
  <c r="R25" i="1"/>
  <c r="R14" i="1"/>
  <c r="R13" i="1"/>
  <c r="R5" i="1"/>
  <c r="R22" i="1"/>
  <c r="R29" i="1"/>
  <c r="R24" i="1"/>
  <c r="R19" i="1"/>
  <c r="R7" i="1"/>
  <c r="R18" i="1"/>
  <c r="R11" i="1"/>
  <c r="R28" i="1"/>
  <c r="R33" i="1"/>
  <c r="R15" i="1"/>
  <c r="R10" i="1"/>
  <c r="R23" i="1"/>
  <c r="R47" i="1" l="1"/>
</calcChain>
</file>

<file path=xl/sharedStrings.xml><?xml version="1.0" encoding="utf-8"?>
<sst xmlns="http://schemas.openxmlformats.org/spreadsheetml/2006/main" count="88" uniqueCount="57">
  <si>
    <t>Nr.</t>
  </si>
  <si>
    <t>Ditta</t>
  </si>
  <si>
    <t>1a)</t>
  </si>
  <si>
    <t>1b)</t>
  </si>
  <si>
    <t>spesa</t>
  </si>
  <si>
    <t>punti</t>
  </si>
  <si>
    <t>totale</t>
  </si>
  <si>
    <t>contributo</t>
  </si>
  <si>
    <t>Menghetti Debora</t>
  </si>
  <si>
    <t>Bar Basket di Troti Serena</t>
  </si>
  <si>
    <t>Sorite di Mezzetti Claudio</t>
  </si>
  <si>
    <t>Caffetteria Matteotti di Valentina Stanzani</t>
  </si>
  <si>
    <t>Positano sole e mare s.n.c. di Buonocore Erasmo &amp; C.</t>
  </si>
  <si>
    <t>E.B. di Vigna Bruna, Curti Ermanno e C. s.n.c.</t>
  </si>
  <si>
    <t>Incanto s.r.l.</t>
  </si>
  <si>
    <t>Estetica Aries s.n.c. di Leone Claudia e C.</t>
  </si>
  <si>
    <t>Ma.va s.n.c. di Marco Melchiorri e Vanessa Solini</t>
  </si>
  <si>
    <t>G.Tomba di Tomba Simona e C. s.a.s.</t>
  </si>
  <si>
    <t>Le Torte della Simo Lab di Simona Cospetti</t>
  </si>
  <si>
    <t>Magic Società a responsabilità limitata semplificata</t>
  </si>
  <si>
    <t>Equipe  Jole e Loris s.n.c. di Nanni Stefano &amp; C.</t>
  </si>
  <si>
    <t>Caffè Mazzini 126 di Bonaccorso Giuseppe</t>
  </si>
  <si>
    <t>Panificio Stanziani s.r.l.</t>
  </si>
  <si>
    <t>Bar Tennis di Contavalli Nicoletta e C. s.n.c.</t>
  </si>
  <si>
    <t>Formaggeria del Corso di Pirazzoli Ivonne</t>
  </si>
  <si>
    <t>Bottega Demetra di Martina Pollini</t>
  </si>
  <si>
    <t>Madrè s.r.l.s.</t>
  </si>
  <si>
    <t>Cafffè del Corso s.a.s. di Elia Cappelletti &amp; C.</t>
  </si>
  <si>
    <t>Macelleria il Portico di Scalini  Davide</t>
  </si>
  <si>
    <t>Camomilla di Nicoletta Saponelli e C. s.a.s.</t>
  </si>
  <si>
    <t>Park Hotel di Ortichi Claudio</t>
  </si>
  <si>
    <t>La Chiusa s.n.c. di Ronchi Claudio e C.</t>
  </si>
  <si>
    <t>Farmacia Sarti s.n.c.</t>
  </si>
  <si>
    <t>L.A.E. 2003 s.r.l.</t>
  </si>
  <si>
    <t>La bottega s.n.c. di Marina Dalbagno &amp; C.</t>
  </si>
  <si>
    <t>Connect s.r.l.</t>
  </si>
  <si>
    <t>teorico 50%</t>
  </si>
  <si>
    <t>concesso</t>
  </si>
  <si>
    <t>Gusto antico s.n.c. di S. Tommasi e W.Romagnoli</t>
  </si>
  <si>
    <t>Preziose Follie di Sgarzi A. e Giannerini M. - s.n.c.</t>
  </si>
  <si>
    <t>Trattoria Romagnola di Liverani Paolo e Giovanni snc</t>
  </si>
  <si>
    <t>LEGENDA TIPOLOGIE DI INTERVENTO/SPESA</t>
  </si>
  <si>
    <t>Riqualificazioni esterne, vetrine, insegne, tendaggi esterni, arredi esterni, arredo urbano, accesso diversamente abili</t>
  </si>
  <si>
    <t>Rinnovo arredi interni, impianti, macchinari, opere murarie, imbiancature, ecc.</t>
  </si>
  <si>
    <t>Iniziative ad alto contenuto di innovazione</t>
  </si>
  <si>
    <t>Introduzione di innovazione nelle tecniche di vendita e nel servizio alla clientela</t>
  </si>
  <si>
    <t>Interventi di consulenza e formazione del personale e degli imprenditori su temi comuni di servizio</t>
  </si>
  <si>
    <t>Iniziative che coinvolgono le botteghe storiche</t>
  </si>
  <si>
    <t>BANDO A.T.I. CONTRIBUTI C.C.N. 2021 - GRADUATORIA</t>
  </si>
  <si>
    <t>contributo teorico 50%</t>
  </si>
  <si>
    <t>contributo concesso</t>
  </si>
  <si>
    <t>1a</t>
  </si>
  <si>
    <t>.5</t>
  </si>
  <si>
    <t>1b</t>
  </si>
  <si>
    <t>Investimenti centro commerciale naturale</t>
  </si>
  <si>
    <t>Investimenti extra CCN</t>
  </si>
  <si>
    <t>Investimenti 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</si>
</sst>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0" fillId="0" borderId="5" xfId="0" applyNumberFormat="1" applyBorder="1"/>
    <xf numFmtId="164" fontId="0" fillId="0" borderId="1" xfId="0" applyNumberFormat="1" applyBorder="1"/>
    <xf numFmtId="3" fontId="0" fillId="0" borderId="8" xfId="0" applyNumberFormat="1" applyBorder="1"/>
    <xf numFmtId="3" fontId="0" fillId="0" borderId="3" xfId="0" applyNumberFormat="1" applyBorder="1"/>
    <xf numFmtId="4" fontId="0" fillId="2" borderId="1" xfId="0" applyNumberFormat="1" applyFill="1" applyBorder="1"/>
    <xf numFmtId="4" fontId="0" fillId="0" borderId="1" xfId="0" applyNumberFormat="1" applyFill="1" applyBorder="1"/>
    <xf numFmtId="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0" xfId="0" applyNumberFormat="1"/>
    <xf numFmtId="164" fontId="1" fillId="2" borderId="1" xfId="0" applyNumberFormat="1" applyFont="1" applyFill="1" applyBorder="1"/>
    <xf numFmtId="4" fontId="1" fillId="2" borderId="1" xfId="0" applyNumberFormat="1" applyFont="1" applyFill="1" applyBorder="1"/>
    <xf numFmtId="164" fontId="1" fillId="0" borderId="1" xfId="0" applyNumberFormat="1" applyFont="1" applyFill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164" fontId="1" fillId="3" borderId="1" xfId="0" applyNumberFormat="1" applyFont="1" applyFill="1" applyBorder="1"/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horizontal="left"/>
    </xf>
    <xf numFmtId="2" fontId="0" fillId="0" borderId="0" xfId="0" applyNumberFormat="1"/>
    <xf numFmtId="0" fontId="0" fillId="0" borderId="9" xfId="0" applyBorder="1" applyAlignment="1">
      <alignment horizontal="left"/>
    </xf>
    <xf numFmtId="2" fontId="0" fillId="0" borderId="7" xfId="0" applyNumberFormat="1" applyBorder="1"/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2" fontId="0" fillId="0" borderId="8" xfId="0" applyNumberFormat="1" applyBorder="1"/>
    <xf numFmtId="2" fontId="0" fillId="0" borderId="12" xfId="0" applyNumberFormat="1" applyBorder="1"/>
    <xf numFmtId="2" fontId="0" fillId="0" borderId="4" xfId="0" applyNumberFormat="1" applyBorder="1"/>
    <xf numFmtId="0" fontId="0" fillId="0" borderId="13" xfId="0" applyBorder="1"/>
    <xf numFmtId="2" fontId="0" fillId="0" borderId="5" xfId="0" applyNumberFormat="1" applyBorder="1"/>
    <xf numFmtId="9" fontId="0" fillId="0" borderId="7" xfId="1" applyFont="1" applyBorder="1"/>
    <xf numFmtId="0" fontId="0" fillId="0" borderId="10" xfId="0" applyBorder="1"/>
    <xf numFmtId="2" fontId="0" fillId="0" borderId="14" xfId="0" applyNumberFormat="1" applyBorder="1"/>
    <xf numFmtId="9" fontId="0" fillId="0" borderId="4" xfId="1" applyFont="1" applyBorder="1"/>
    <xf numFmtId="9" fontId="0" fillId="0" borderId="13" xfId="1" applyFont="1" applyBorder="1"/>
    <xf numFmtId="9" fontId="0" fillId="0" borderId="5" xfId="1" applyFont="1" applyBorder="1"/>
    <xf numFmtId="10" fontId="0" fillId="0" borderId="7" xfId="1" applyNumberFormat="1" applyFont="1" applyBorder="1"/>
    <xf numFmtId="10" fontId="0" fillId="0" borderId="8" xfId="0" applyNumberFormat="1" applyBorder="1"/>
    <xf numFmtId="9" fontId="0" fillId="0" borderId="1" xfId="1" applyFont="1" applyBorder="1"/>
    <xf numFmtId="2" fontId="0" fillId="0" borderId="13" xfId="0" applyNumberFormat="1" applyBorder="1"/>
    <xf numFmtId="0" fontId="0" fillId="0" borderId="2" xfId="0" applyBorder="1"/>
    <xf numFmtId="2" fontId="0" fillId="0" borderId="6" xfId="0" applyNumberFormat="1" applyBorder="1"/>
    <xf numFmtId="0" fontId="0" fillId="0" borderId="3" xfId="0" applyBorder="1"/>
    <xf numFmtId="10" fontId="0" fillId="0" borderId="4" xfId="1" applyNumberFormat="1" applyFont="1" applyBorder="1"/>
    <xf numFmtId="10" fontId="0" fillId="0" borderId="3" xfId="0" applyNumberFormat="1" applyBorder="1"/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4" fillId="0" borderId="6" xfId="0" applyFont="1" applyBorder="1"/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Investimenti</a:t>
            </a:r>
            <a:r>
              <a:rPr lang="it-IT" baseline="0"/>
              <a:t> centro commerciale naturale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1"/>
              <c:layout>
                <c:manualLayout>
                  <c:x val="-9.5824584426946625E-3"/>
                  <c:y val="-1.41579177602799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8.736023622047244E-2"/>
                  <c:y val="1.82494896471274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4499912510936133"/>
                  <c:y val="0.1305180081656459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8.8658136482939631E-2"/>
                  <c:y val="-1.61078302712160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Foglio2!$Q$5:$Q$9</c:f>
              <c:strCache>
                <c:ptCount val="5"/>
                <c:pt idx="0">
                  <c:v>1a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Foglio2!$S$5:$S$9</c:f>
              <c:numCache>
                <c:formatCode>0%</c:formatCode>
                <c:ptCount val="5"/>
                <c:pt idx="0">
                  <c:v>0.97679296046336905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2.3207039536630947E-2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Investimenti extra centro commerciale naturale</a:t>
            </a:r>
          </a:p>
        </c:rich>
      </c:tx>
      <c:layout>
        <c:manualLayout>
          <c:xMode val="edge"/>
          <c:yMode val="edge"/>
          <c:x val="0.34027077865266842"/>
          <c:y val="2.314814814814814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2"/>
              <c:layout>
                <c:manualLayout>
                  <c:x val="-0.16355971128608923"/>
                  <c:y val="0.1048483522892971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1340988626421698E-2"/>
                  <c:y val="-2.2319553805774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5.5899825021872268E-2"/>
                  <c:y val="-4.811898512685913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5319958442694664"/>
                  <c:y val="3.33974919801691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Foglio2!$U$5:$U$10</c:f>
              <c:strCache>
                <c:ptCount val="6"/>
                <c:pt idx="0">
                  <c:v>1a</c:v>
                </c:pt>
                <c:pt idx="1">
                  <c:v>1b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cat>
          <c:val>
            <c:numRef>
              <c:f>Foglio2!$W$5:$W$10</c:f>
              <c:numCache>
                <c:formatCode>0%</c:formatCode>
                <c:ptCount val="6"/>
                <c:pt idx="0">
                  <c:v>0.4402528808837648</c:v>
                </c:pt>
                <c:pt idx="1">
                  <c:v>0.55293088711340388</c:v>
                </c:pt>
                <c:pt idx="2">
                  <c:v>0</c:v>
                </c:pt>
                <c:pt idx="3" formatCode="0.00%">
                  <c:v>3.7720895549649036E-3</c:v>
                </c:pt>
                <c:pt idx="4" formatCode="0.00%">
                  <c:v>3.0441424478664133E-3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Totale investimenti</a:t>
            </a:r>
          </a:p>
        </c:rich>
      </c:tx>
      <c:layout>
        <c:manualLayout>
          <c:xMode val="edge"/>
          <c:yMode val="edge"/>
          <c:x val="0.47716654736339786"/>
          <c:y val="2.4316109422492401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Foglio2!$S$14:$S$19</c:f>
              <c:numCache>
                <c:formatCode>0.00%</c:formatCode>
                <c:ptCount val="6"/>
                <c:pt idx="0">
                  <c:v>0.85415927462347119</c:v>
                </c:pt>
                <c:pt idx="1">
                  <c:v>0.12638003251233493</c:v>
                </c:pt>
                <c:pt idx="2">
                  <c:v>0</c:v>
                </c:pt>
                <c:pt idx="3">
                  <c:v>8.6216344882562293E-4</c:v>
                </c:pt>
                <c:pt idx="4">
                  <c:v>6.957810288768185E-4</c:v>
                </c:pt>
                <c:pt idx="5">
                  <c:v>1.7902748386491356E-2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7862276306370779"/>
          <c:y val="0.34291298694046224"/>
          <c:w val="0.10319541875447387"/>
          <c:h val="0.43970610056721632"/>
        </c:manualLayout>
      </c:layout>
      <c:overlay val="0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114300</xdr:rowOff>
    </xdr:from>
    <xdr:to>
      <xdr:col>7</xdr:col>
      <xdr:colOff>76200</xdr:colOff>
      <xdr:row>15</xdr:row>
      <xdr:rowOff>0</xdr:rowOff>
    </xdr:to>
    <xdr:graphicFrame macro="">
      <xdr:nvGraphicFramePr>
        <xdr:cNvPr id="11" name="Gra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190500</xdr:colOff>
      <xdr:row>0</xdr:row>
      <xdr:rowOff>123825</xdr:rowOff>
    </xdr:from>
    <xdr:to>
      <xdr:col>13</xdr:col>
      <xdr:colOff>333375</xdr:colOff>
      <xdr:row>15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123825</xdr:colOff>
      <xdr:row>15</xdr:row>
      <xdr:rowOff>104775</xdr:rowOff>
    </xdr:from>
    <xdr:to>
      <xdr:col>7</xdr:col>
      <xdr:colOff>47625</xdr:colOff>
      <xdr:row>25</xdr:row>
      <xdr:rowOff>152400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topLeftCell="A52" workbookViewId="0">
      <selection activeCell="B55" sqref="B55:C61"/>
    </sheetView>
  </sheetViews>
  <sheetFormatPr defaultRowHeight="15" x14ac:dyDescent="0.25"/>
  <cols>
    <col min="1" max="1" width="7.140625" customWidth="1"/>
    <col min="2" max="2" width="47.5703125" customWidth="1"/>
    <col min="3" max="3" width="10.85546875" customWidth="1"/>
    <col min="4" max="4" width="5.7109375" customWidth="1"/>
    <col min="5" max="5" width="10.85546875" customWidth="1"/>
    <col min="6" max="6" width="5.7109375" customWidth="1"/>
    <col min="7" max="7" width="7.28515625" customWidth="1"/>
    <col min="8" max="8" width="5.7109375" customWidth="1"/>
    <col min="9" max="9" width="7.28515625" customWidth="1"/>
    <col min="10" max="10" width="5.42578125" customWidth="1"/>
    <col min="11" max="11" width="9.140625" customWidth="1"/>
    <col min="12" max="12" width="4.85546875" customWidth="1"/>
    <col min="13" max="13" width="8.28515625" customWidth="1"/>
    <col min="14" max="14" width="5" customWidth="1"/>
    <col min="16" max="16" width="11.42578125" customWidth="1"/>
    <col min="17" max="17" width="11.7109375" customWidth="1"/>
    <col min="18" max="18" width="9.85546875" bestFit="1" customWidth="1"/>
    <col min="21" max="21" width="13.85546875" customWidth="1"/>
    <col min="22" max="22" width="9.5703125" bestFit="1" customWidth="1"/>
  </cols>
  <sheetData>
    <row r="1" spans="1:18" s="1" customFormat="1" x14ac:dyDescent="0.25">
      <c r="B1" s="25" t="s">
        <v>48</v>
      </c>
      <c r="C1" s="61" t="s">
        <v>2</v>
      </c>
      <c r="D1" s="63"/>
      <c r="E1" s="61" t="s">
        <v>3</v>
      </c>
      <c r="F1" s="63"/>
      <c r="G1" s="61">
        <v>2</v>
      </c>
      <c r="H1" s="63"/>
      <c r="I1" s="61">
        <v>3</v>
      </c>
      <c r="J1" s="63"/>
      <c r="K1" s="61">
        <v>4</v>
      </c>
      <c r="L1" s="63"/>
      <c r="M1" s="61">
        <v>5</v>
      </c>
      <c r="N1" s="62"/>
      <c r="O1" s="8" t="s">
        <v>6</v>
      </c>
      <c r="P1" s="6" t="s">
        <v>6</v>
      </c>
      <c r="Q1" s="7" t="s">
        <v>7</v>
      </c>
      <c r="R1" s="28" t="s">
        <v>7</v>
      </c>
    </row>
    <row r="2" spans="1:18" x14ac:dyDescent="0.25">
      <c r="A2" t="s">
        <v>0</v>
      </c>
      <c r="B2" t="s">
        <v>1</v>
      </c>
      <c r="C2" s="5" t="s">
        <v>4</v>
      </c>
      <c r="D2" s="5" t="s">
        <v>5</v>
      </c>
      <c r="E2" s="5" t="s">
        <v>4</v>
      </c>
      <c r="F2" s="5" t="s">
        <v>5</v>
      </c>
      <c r="G2" s="5" t="s">
        <v>4</v>
      </c>
      <c r="H2" s="5" t="s">
        <v>5</v>
      </c>
      <c r="I2" s="5" t="s">
        <v>4</v>
      </c>
      <c r="J2" s="5" t="s">
        <v>5</v>
      </c>
      <c r="K2" s="5" t="s">
        <v>4</v>
      </c>
      <c r="L2" s="5" t="s">
        <v>5</v>
      </c>
      <c r="M2" s="5" t="s">
        <v>4</v>
      </c>
      <c r="N2" s="18" t="s">
        <v>5</v>
      </c>
      <c r="O2" s="9" t="s">
        <v>5</v>
      </c>
      <c r="P2" s="10" t="s">
        <v>4</v>
      </c>
      <c r="Q2" s="19" t="s">
        <v>36</v>
      </c>
      <c r="R2" s="27" t="s">
        <v>37</v>
      </c>
    </row>
    <row r="3" spans="1:18" x14ac:dyDescent="0.25">
      <c r="A3" s="5">
        <v>1</v>
      </c>
      <c r="B3" s="2" t="s">
        <v>35</v>
      </c>
      <c r="C3" s="15">
        <v>122000</v>
      </c>
      <c r="D3" s="3">
        <v>20</v>
      </c>
      <c r="E3" s="16">
        <v>13800</v>
      </c>
      <c r="F3" s="4">
        <v>6</v>
      </c>
      <c r="G3" s="15"/>
      <c r="H3" s="3">
        <v>5</v>
      </c>
      <c r="I3" s="12"/>
      <c r="J3" s="2">
        <v>4</v>
      </c>
      <c r="K3" s="15"/>
      <c r="L3" s="3">
        <v>3</v>
      </c>
      <c r="M3" s="17"/>
      <c r="N3" s="2">
        <v>2</v>
      </c>
      <c r="O3" s="13">
        <f t="shared" ref="O3:O46" si="0">+C3*D3+E3*F3+G3*H3+I3*J3+K3*L3+M3*N3</f>
        <v>2522800</v>
      </c>
      <c r="P3" s="11">
        <f t="shared" ref="P3:P46" si="1">+C3+E3+G3+I3+K3+M3</f>
        <v>135800</v>
      </c>
      <c r="Q3" s="12">
        <f t="shared" ref="Q3:Q46" si="2">IF(P3/2&lt;=10000,P3/2,10000)</f>
        <v>10000</v>
      </c>
      <c r="R3" s="12">
        <f>+Q3*Q$49/100</f>
        <v>7864.2581827454469</v>
      </c>
    </row>
    <row r="4" spans="1:18" x14ac:dyDescent="0.25">
      <c r="A4" s="5">
        <v>2</v>
      </c>
      <c r="B4" s="2" t="s">
        <v>34</v>
      </c>
      <c r="C4" s="15">
        <v>36185.56</v>
      </c>
      <c r="D4" s="3">
        <v>20</v>
      </c>
      <c r="E4" s="16">
        <v>4400</v>
      </c>
      <c r="F4" s="4">
        <v>6</v>
      </c>
      <c r="G4" s="15"/>
      <c r="H4" s="3">
        <v>5</v>
      </c>
      <c r="I4" s="12"/>
      <c r="J4" s="2">
        <v>4</v>
      </c>
      <c r="K4" s="15"/>
      <c r="L4" s="3">
        <v>3</v>
      </c>
      <c r="M4" s="17"/>
      <c r="N4" s="2">
        <v>2</v>
      </c>
      <c r="O4" s="14">
        <f t="shared" si="0"/>
        <v>750111.2</v>
      </c>
      <c r="P4" s="12">
        <f t="shared" si="1"/>
        <v>40585.56</v>
      </c>
      <c r="Q4" s="12">
        <f t="shared" si="2"/>
        <v>10000</v>
      </c>
      <c r="R4" s="12">
        <f t="shared" ref="R4:R33" si="3">+Q4*Q$49/100</f>
        <v>7864.2581827454469</v>
      </c>
    </row>
    <row r="5" spans="1:18" x14ac:dyDescent="0.25">
      <c r="A5" s="5">
        <v>3</v>
      </c>
      <c r="B5" s="2" t="s">
        <v>33</v>
      </c>
      <c r="C5" s="15">
        <v>15409</v>
      </c>
      <c r="D5" s="3">
        <v>20</v>
      </c>
      <c r="E5" s="16">
        <v>55000</v>
      </c>
      <c r="F5" s="4">
        <v>6</v>
      </c>
      <c r="G5" s="15"/>
      <c r="H5" s="3">
        <v>5</v>
      </c>
      <c r="I5" s="12"/>
      <c r="J5" s="2">
        <v>4</v>
      </c>
      <c r="K5" s="15"/>
      <c r="L5" s="3">
        <v>3</v>
      </c>
      <c r="M5" s="17"/>
      <c r="N5" s="2">
        <v>2</v>
      </c>
      <c r="O5" s="14">
        <f t="shared" si="0"/>
        <v>638180</v>
      </c>
      <c r="P5" s="12">
        <f t="shared" si="1"/>
        <v>70409</v>
      </c>
      <c r="Q5" s="12">
        <f t="shared" si="2"/>
        <v>10000</v>
      </c>
      <c r="R5" s="12">
        <f t="shared" si="3"/>
        <v>7864.2581827454469</v>
      </c>
    </row>
    <row r="6" spans="1:18" x14ac:dyDescent="0.25">
      <c r="A6" s="5">
        <v>4</v>
      </c>
      <c r="B6" s="2" t="s">
        <v>32</v>
      </c>
      <c r="C6" s="15">
        <v>15773.04</v>
      </c>
      <c r="D6" s="3">
        <v>20</v>
      </c>
      <c r="E6" s="16">
        <v>37768</v>
      </c>
      <c r="F6" s="4">
        <v>6</v>
      </c>
      <c r="G6" s="15"/>
      <c r="H6" s="3">
        <v>5</v>
      </c>
      <c r="I6" s="12"/>
      <c r="J6" s="2">
        <v>4</v>
      </c>
      <c r="K6" s="15"/>
      <c r="L6" s="3">
        <v>3</v>
      </c>
      <c r="M6" s="17"/>
      <c r="N6" s="2">
        <v>2</v>
      </c>
      <c r="O6" s="14">
        <f t="shared" si="0"/>
        <v>542068.80000000005</v>
      </c>
      <c r="P6" s="12">
        <f t="shared" si="1"/>
        <v>53541.04</v>
      </c>
      <c r="Q6" s="12">
        <f t="shared" si="2"/>
        <v>10000</v>
      </c>
      <c r="R6" s="12">
        <f t="shared" si="3"/>
        <v>7864.2581827454469</v>
      </c>
    </row>
    <row r="7" spans="1:18" x14ac:dyDescent="0.25">
      <c r="A7" s="5">
        <v>5</v>
      </c>
      <c r="B7" s="2" t="s">
        <v>31</v>
      </c>
      <c r="C7" s="15">
        <v>17726.45</v>
      </c>
      <c r="D7" s="3">
        <v>20</v>
      </c>
      <c r="E7" s="16">
        <v>2204.8000000000002</v>
      </c>
      <c r="F7" s="4">
        <v>6</v>
      </c>
      <c r="G7" s="15"/>
      <c r="H7" s="3">
        <v>5</v>
      </c>
      <c r="I7" s="12"/>
      <c r="J7" s="2">
        <v>4</v>
      </c>
      <c r="K7" s="15"/>
      <c r="L7" s="3">
        <v>3</v>
      </c>
      <c r="M7" s="17"/>
      <c r="N7" s="2">
        <v>2</v>
      </c>
      <c r="O7" s="14">
        <f t="shared" si="0"/>
        <v>367757.8</v>
      </c>
      <c r="P7" s="12">
        <f t="shared" si="1"/>
        <v>19931.25</v>
      </c>
      <c r="Q7" s="12">
        <f t="shared" si="2"/>
        <v>9965.625</v>
      </c>
      <c r="R7" s="12">
        <f t="shared" si="3"/>
        <v>7837.2247952422595</v>
      </c>
    </row>
    <row r="8" spans="1:18" x14ac:dyDescent="0.25">
      <c r="A8" s="5">
        <v>6</v>
      </c>
      <c r="B8" s="2" t="s">
        <v>30</v>
      </c>
      <c r="C8" s="15">
        <v>10000</v>
      </c>
      <c r="D8" s="3">
        <v>20</v>
      </c>
      <c r="E8" s="16">
        <v>27648.93</v>
      </c>
      <c r="F8" s="4">
        <v>6</v>
      </c>
      <c r="G8" s="15"/>
      <c r="H8" s="3">
        <v>5</v>
      </c>
      <c r="I8" s="12"/>
      <c r="J8" s="2">
        <v>4</v>
      </c>
      <c r="K8" s="15"/>
      <c r="L8" s="3">
        <v>3</v>
      </c>
      <c r="M8" s="17"/>
      <c r="N8" s="2">
        <v>2</v>
      </c>
      <c r="O8" s="14">
        <f t="shared" si="0"/>
        <v>365893.58</v>
      </c>
      <c r="P8" s="12">
        <f t="shared" si="1"/>
        <v>37648.93</v>
      </c>
      <c r="Q8" s="12">
        <f t="shared" si="2"/>
        <v>10000</v>
      </c>
      <c r="R8" s="12">
        <f t="shared" si="3"/>
        <v>7864.2581827454469</v>
      </c>
    </row>
    <row r="9" spans="1:18" x14ac:dyDescent="0.25">
      <c r="A9" s="5">
        <v>7</v>
      </c>
      <c r="B9" s="2" t="s">
        <v>29</v>
      </c>
      <c r="C9" s="15">
        <v>7200</v>
      </c>
      <c r="D9" s="3">
        <v>20</v>
      </c>
      <c r="E9" s="16">
        <v>33000</v>
      </c>
      <c r="F9" s="4">
        <v>6</v>
      </c>
      <c r="G9" s="15"/>
      <c r="H9" s="3">
        <v>5</v>
      </c>
      <c r="I9" s="12"/>
      <c r="J9" s="2">
        <v>4</v>
      </c>
      <c r="K9" s="15"/>
      <c r="L9" s="3">
        <v>3</v>
      </c>
      <c r="M9" s="17"/>
      <c r="N9" s="2">
        <v>2</v>
      </c>
      <c r="O9" s="14">
        <f t="shared" si="0"/>
        <v>342000</v>
      </c>
      <c r="P9" s="12">
        <f t="shared" si="1"/>
        <v>40200</v>
      </c>
      <c r="Q9" s="12">
        <f t="shared" si="2"/>
        <v>10000</v>
      </c>
      <c r="R9" s="12">
        <f t="shared" si="3"/>
        <v>7864.2581827454469</v>
      </c>
    </row>
    <row r="10" spans="1:18" x14ac:dyDescent="0.25">
      <c r="A10" s="5">
        <v>8</v>
      </c>
      <c r="B10" s="2" t="s">
        <v>28</v>
      </c>
      <c r="C10" s="15">
        <v>2600</v>
      </c>
      <c r="D10" s="3">
        <v>20</v>
      </c>
      <c r="E10" s="16">
        <v>34628.85</v>
      </c>
      <c r="F10" s="4">
        <v>6</v>
      </c>
      <c r="G10" s="15"/>
      <c r="H10" s="3">
        <v>5</v>
      </c>
      <c r="I10" s="12"/>
      <c r="J10" s="2">
        <v>4</v>
      </c>
      <c r="K10" s="15"/>
      <c r="L10" s="3">
        <v>3</v>
      </c>
      <c r="M10" s="17"/>
      <c r="N10" s="2">
        <v>2</v>
      </c>
      <c r="O10" s="14">
        <f t="shared" si="0"/>
        <v>259773.09999999998</v>
      </c>
      <c r="P10" s="12">
        <f t="shared" si="1"/>
        <v>37228.85</v>
      </c>
      <c r="Q10" s="12">
        <f t="shared" si="2"/>
        <v>10000</v>
      </c>
      <c r="R10" s="12">
        <f t="shared" si="3"/>
        <v>7864.2581827454469</v>
      </c>
    </row>
    <row r="11" spans="1:18" x14ac:dyDescent="0.25">
      <c r="A11" s="5">
        <v>9</v>
      </c>
      <c r="B11" s="2" t="s">
        <v>8</v>
      </c>
      <c r="C11" s="15">
        <v>1681</v>
      </c>
      <c r="D11" s="3">
        <v>20</v>
      </c>
      <c r="E11" s="16">
        <v>32226.95</v>
      </c>
      <c r="F11" s="4">
        <v>6</v>
      </c>
      <c r="G11" s="15"/>
      <c r="H11" s="3">
        <v>5</v>
      </c>
      <c r="I11" s="12"/>
      <c r="J11" s="2">
        <v>4</v>
      </c>
      <c r="K11" s="15"/>
      <c r="L11" s="3">
        <v>3</v>
      </c>
      <c r="M11" s="17"/>
      <c r="N11" s="2">
        <v>2</v>
      </c>
      <c r="O11" s="14">
        <f t="shared" si="0"/>
        <v>226981.7</v>
      </c>
      <c r="P11" s="12">
        <f t="shared" si="1"/>
        <v>33907.949999999997</v>
      </c>
      <c r="Q11" s="12">
        <f t="shared" si="2"/>
        <v>10000</v>
      </c>
      <c r="R11" s="12">
        <f t="shared" si="3"/>
        <v>7864.2581827454469</v>
      </c>
    </row>
    <row r="12" spans="1:18" x14ac:dyDescent="0.25">
      <c r="A12" s="5">
        <v>10</v>
      </c>
      <c r="B12" s="2" t="s">
        <v>27</v>
      </c>
      <c r="C12" s="15"/>
      <c r="D12" s="3">
        <v>20</v>
      </c>
      <c r="E12" s="16">
        <v>36169.660000000003</v>
      </c>
      <c r="F12" s="4">
        <v>6</v>
      </c>
      <c r="G12" s="15"/>
      <c r="H12" s="3">
        <v>5</v>
      </c>
      <c r="I12" s="12"/>
      <c r="J12" s="2">
        <v>4</v>
      </c>
      <c r="K12" s="15"/>
      <c r="L12" s="3">
        <v>3</v>
      </c>
      <c r="M12" s="17"/>
      <c r="N12" s="2">
        <v>2</v>
      </c>
      <c r="O12" s="14">
        <f t="shared" si="0"/>
        <v>217017.96000000002</v>
      </c>
      <c r="P12" s="12">
        <f t="shared" si="1"/>
        <v>36169.660000000003</v>
      </c>
      <c r="Q12" s="12">
        <f t="shared" si="2"/>
        <v>10000</v>
      </c>
      <c r="R12" s="12">
        <f t="shared" si="3"/>
        <v>7864.2581827454469</v>
      </c>
    </row>
    <row r="13" spans="1:18" x14ac:dyDescent="0.25">
      <c r="A13" s="5">
        <v>11</v>
      </c>
      <c r="B13" s="2" t="s">
        <v>26</v>
      </c>
      <c r="C13" s="15">
        <v>693.5</v>
      </c>
      <c r="D13" s="3">
        <v>20</v>
      </c>
      <c r="E13" s="16">
        <v>28429.95</v>
      </c>
      <c r="F13" s="4">
        <v>6</v>
      </c>
      <c r="G13" s="15"/>
      <c r="H13" s="3">
        <v>5</v>
      </c>
      <c r="I13" s="12"/>
      <c r="J13" s="2">
        <v>4</v>
      </c>
      <c r="K13" s="15"/>
      <c r="L13" s="3">
        <v>3</v>
      </c>
      <c r="M13" s="17"/>
      <c r="N13" s="2">
        <v>2</v>
      </c>
      <c r="O13" s="14">
        <f t="shared" si="0"/>
        <v>184449.7</v>
      </c>
      <c r="P13" s="12">
        <f t="shared" si="1"/>
        <v>29123.45</v>
      </c>
      <c r="Q13" s="12">
        <f t="shared" si="2"/>
        <v>10000</v>
      </c>
      <c r="R13" s="12">
        <f t="shared" si="3"/>
        <v>7864.2581827454469</v>
      </c>
    </row>
    <row r="14" spans="1:18" x14ac:dyDescent="0.25">
      <c r="A14" s="5">
        <v>12</v>
      </c>
      <c r="B14" s="2" t="s">
        <v>25</v>
      </c>
      <c r="C14" s="15">
        <v>1450</v>
      </c>
      <c r="D14" s="3">
        <v>20</v>
      </c>
      <c r="E14" s="16">
        <v>25773.08</v>
      </c>
      <c r="F14" s="4">
        <v>6</v>
      </c>
      <c r="G14" s="15"/>
      <c r="H14" s="3">
        <v>5</v>
      </c>
      <c r="I14" s="12"/>
      <c r="J14" s="2">
        <v>4</v>
      </c>
      <c r="K14" s="15"/>
      <c r="L14" s="3">
        <v>3</v>
      </c>
      <c r="M14" s="17"/>
      <c r="N14" s="2">
        <v>2</v>
      </c>
      <c r="O14" s="14">
        <f t="shared" si="0"/>
        <v>183638.48</v>
      </c>
      <c r="P14" s="12">
        <f t="shared" si="1"/>
        <v>27223.08</v>
      </c>
      <c r="Q14" s="12">
        <f t="shared" si="2"/>
        <v>10000</v>
      </c>
      <c r="R14" s="12">
        <f t="shared" si="3"/>
        <v>7864.2581827454469</v>
      </c>
    </row>
    <row r="15" spans="1:18" x14ac:dyDescent="0.25">
      <c r="A15" s="5">
        <v>13</v>
      </c>
      <c r="B15" s="2" t="s">
        <v>24</v>
      </c>
      <c r="C15" s="15"/>
      <c r="D15" s="3">
        <v>20</v>
      </c>
      <c r="E15" s="16">
        <v>29452.02</v>
      </c>
      <c r="F15" s="4">
        <v>6</v>
      </c>
      <c r="G15" s="15"/>
      <c r="H15" s="3">
        <v>5</v>
      </c>
      <c r="I15" s="12"/>
      <c r="J15" s="2">
        <v>4</v>
      </c>
      <c r="K15" s="15"/>
      <c r="L15" s="3">
        <v>3</v>
      </c>
      <c r="M15" s="17"/>
      <c r="N15" s="2">
        <v>2</v>
      </c>
      <c r="O15" s="14">
        <f t="shared" si="0"/>
        <v>176712.12</v>
      </c>
      <c r="P15" s="12">
        <f t="shared" si="1"/>
        <v>29452.02</v>
      </c>
      <c r="Q15" s="12">
        <f t="shared" si="2"/>
        <v>10000</v>
      </c>
      <c r="R15" s="12">
        <f t="shared" si="3"/>
        <v>7864.2581827454469</v>
      </c>
    </row>
    <row r="16" spans="1:18" x14ac:dyDescent="0.25">
      <c r="A16" s="5">
        <v>14</v>
      </c>
      <c r="B16" s="2" t="s">
        <v>23</v>
      </c>
      <c r="C16" s="15">
        <v>8144</v>
      </c>
      <c r="D16" s="3">
        <v>20</v>
      </c>
      <c r="E16" s="16"/>
      <c r="F16" s="4">
        <v>6</v>
      </c>
      <c r="G16" s="15"/>
      <c r="H16" s="3">
        <v>5</v>
      </c>
      <c r="I16" s="12"/>
      <c r="J16" s="2">
        <v>4</v>
      </c>
      <c r="K16" s="15"/>
      <c r="L16" s="3">
        <v>3</v>
      </c>
      <c r="M16" s="17"/>
      <c r="N16" s="2">
        <v>2</v>
      </c>
      <c r="O16" s="14">
        <f t="shared" si="0"/>
        <v>162880</v>
      </c>
      <c r="P16" s="12">
        <f t="shared" si="1"/>
        <v>8144</v>
      </c>
      <c r="Q16" s="12">
        <f t="shared" si="2"/>
        <v>4072</v>
      </c>
      <c r="R16" s="12">
        <f t="shared" si="3"/>
        <v>3202.3259320139459</v>
      </c>
    </row>
    <row r="17" spans="1:18" x14ac:dyDescent="0.25">
      <c r="A17" s="5">
        <v>15</v>
      </c>
      <c r="B17" s="2" t="s">
        <v>22</v>
      </c>
      <c r="C17" s="15"/>
      <c r="D17" s="3">
        <v>20</v>
      </c>
      <c r="E17" s="16">
        <v>25346.799999999999</v>
      </c>
      <c r="F17" s="4">
        <v>6</v>
      </c>
      <c r="G17" s="15"/>
      <c r="H17" s="3">
        <v>5</v>
      </c>
      <c r="I17" s="12"/>
      <c r="J17" s="2">
        <v>4</v>
      </c>
      <c r="K17" s="15"/>
      <c r="L17" s="3">
        <v>3</v>
      </c>
      <c r="M17" s="17"/>
      <c r="N17" s="2">
        <v>2</v>
      </c>
      <c r="O17" s="14">
        <f t="shared" si="0"/>
        <v>152080.79999999999</v>
      </c>
      <c r="P17" s="12">
        <f t="shared" si="1"/>
        <v>25346.799999999999</v>
      </c>
      <c r="Q17" s="12">
        <f t="shared" si="2"/>
        <v>10000</v>
      </c>
      <c r="R17" s="12">
        <f t="shared" si="3"/>
        <v>7864.2581827454469</v>
      </c>
    </row>
    <row r="18" spans="1:18" x14ac:dyDescent="0.25">
      <c r="A18" s="5">
        <v>16</v>
      </c>
      <c r="B18" s="2" t="s">
        <v>21</v>
      </c>
      <c r="C18" s="15"/>
      <c r="D18" s="3">
        <v>20</v>
      </c>
      <c r="E18" s="16">
        <v>20087</v>
      </c>
      <c r="F18" s="4">
        <v>6</v>
      </c>
      <c r="G18" s="15"/>
      <c r="H18" s="3">
        <v>5</v>
      </c>
      <c r="I18" s="12"/>
      <c r="J18" s="2">
        <v>4</v>
      </c>
      <c r="K18" s="15"/>
      <c r="L18" s="3">
        <v>3</v>
      </c>
      <c r="M18" s="17"/>
      <c r="N18" s="2">
        <v>2</v>
      </c>
      <c r="O18" s="14">
        <f t="shared" si="0"/>
        <v>120522</v>
      </c>
      <c r="P18" s="12">
        <f t="shared" si="1"/>
        <v>20087</v>
      </c>
      <c r="Q18" s="12">
        <f t="shared" si="2"/>
        <v>10000</v>
      </c>
      <c r="R18" s="12">
        <f t="shared" si="3"/>
        <v>7864.2581827454469</v>
      </c>
    </row>
    <row r="19" spans="1:18" x14ac:dyDescent="0.25">
      <c r="A19" s="5">
        <v>17</v>
      </c>
      <c r="B19" s="2" t="s">
        <v>11</v>
      </c>
      <c r="C19" s="15">
        <v>1508</v>
      </c>
      <c r="D19" s="3">
        <v>20</v>
      </c>
      <c r="E19" s="16">
        <v>12495.23</v>
      </c>
      <c r="F19" s="4">
        <v>6</v>
      </c>
      <c r="G19" s="15"/>
      <c r="H19" s="3">
        <v>5</v>
      </c>
      <c r="I19" s="12"/>
      <c r="J19" s="2">
        <v>4</v>
      </c>
      <c r="K19" s="15"/>
      <c r="L19" s="3">
        <v>3</v>
      </c>
      <c r="M19" s="17"/>
      <c r="N19" s="2">
        <v>2</v>
      </c>
      <c r="O19" s="14">
        <f t="shared" si="0"/>
        <v>105131.38</v>
      </c>
      <c r="P19" s="12">
        <f t="shared" si="1"/>
        <v>14003.23</v>
      </c>
      <c r="Q19" s="12">
        <f t="shared" si="2"/>
        <v>7001.6149999999998</v>
      </c>
      <c r="R19" s="12">
        <f t="shared" si="3"/>
        <v>5506.2508056183251</v>
      </c>
    </row>
    <row r="20" spans="1:18" x14ac:dyDescent="0.25">
      <c r="A20" s="5">
        <v>18</v>
      </c>
      <c r="B20" s="2" t="s">
        <v>20</v>
      </c>
      <c r="C20" s="15"/>
      <c r="D20" s="3">
        <v>20</v>
      </c>
      <c r="E20" s="16">
        <v>17315</v>
      </c>
      <c r="F20" s="4">
        <v>6</v>
      </c>
      <c r="G20" s="15"/>
      <c r="H20" s="3">
        <v>5</v>
      </c>
      <c r="I20" s="12"/>
      <c r="J20" s="2">
        <v>4</v>
      </c>
      <c r="K20" s="15"/>
      <c r="L20" s="3">
        <v>3</v>
      </c>
      <c r="M20" s="17"/>
      <c r="N20" s="2">
        <v>2</v>
      </c>
      <c r="O20" s="14">
        <f t="shared" si="0"/>
        <v>103890</v>
      </c>
      <c r="P20" s="12">
        <f t="shared" si="1"/>
        <v>17315</v>
      </c>
      <c r="Q20" s="12">
        <f t="shared" si="2"/>
        <v>8657.5</v>
      </c>
      <c r="R20" s="12">
        <f t="shared" si="3"/>
        <v>6808.4815217118703</v>
      </c>
    </row>
    <row r="21" spans="1:18" x14ac:dyDescent="0.25">
      <c r="A21" s="5">
        <v>19</v>
      </c>
      <c r="B21" s="2" t="s">
        <v>19</v>
      </c>
      <c r="C21" s="15"/>
      <c r="D21" s="3">
        <v>20</v>
      </c>
      <c r="E21" s="16">
        <v>14324.59</v>
      </c>
      <c r="F21" s="4">
        <v>6</v>
      </c>
      <c r="G21" s="15"/>
      <c r="H21" s="3">
        <v>5</v>
      </c>
      <c r="I21" s="12"/>
      <c r="J21" s="2">
        <v>4</v>
      </c>
      <c r="K21" s="15"/>
      <c r="L21" s="3">
        <v>3</v>
      </c>
      <c r="M21" s="17"/>
      <c r="N21" s="2">
        <v>2</v>
      </c>
      <c r="O21" s="14">
        <f t="shared" si="0"/>
        <v>85947.540000000008</v>
      </c>
      <c r="P21" s="12">
        <f t="shared" si="1"/>
        <v>14324.59</v>
      </c>
      <c r="Q21" s="12">
        <f t="shared" si="2"/>
        <v>7162.2950000000001</v>
      </c>
      <c r="R21" s="12">
        <f t="shared" si="3"/>
        <v>5632.6137060986794</v>
      </c>
    </row>
    <row r="22" spans="1:18" x14ac:dyDescent="0.25">
      <c r="A22" s="5">
        <v>20</v>
      </c>
      <c r="B22" s="2" t="s">
        <v>40</v>
      </c>
      <c r="C22" s="15">
        <v>3144.35</v>
      </c>
      <c r="D22" s="3">
        <v>20</v>
      </c>
      <c r="E22" s="16">
        <v>2280</v>
      </c>
      <c r="F22" s="4">
        <v>6</v>
      </c>
      <c r="G22" s="15"/>
      <c r="H22" s="3">
        <v>5</v>
      </c>
      <c r="I22" s="12"/>
      <c r="J22" s="2">
        <v>4</v>
      </c>
      <c r="K22" s="15"/>
      <c r="L22" s="3">
        <v>3</v>
      </c>
      <c r="M22" s="17"/>
      <c r="N22" s="2">
        <v>2</v>
      </c>
      <c r="O22" s="14">
        <f t="shared" si="0"/>
        <v>76567</v>
      </c>
      <c r="P22" s="12">
        <f t="shared" si="1"/>
        <v>5424.35</v>
      </c>
      <c r="Q22" s="12">
        <f t="shared" si="2"/>
        <v>2712.1750000000002</v>
      </c>
      <c r="R22" s="12">
        <f t="shared" si="3"/>
        <v>2132.9244436787635</v>
      </c>
    </row>
    <row r="23" spans="1:18" x14ac:dyDescent="0.25">
      <c r="A23" s="5">
        <v>21</v>
      </c>
      <c r="B23" s="2" t="s">
        <v>39</v>
      </c>
      <c r="C23" s="15">
        <v>3740.3</v>
      </c>
      <c r="D23" s="3">
        <v>20</v>
      </c>
      <c r="E23" s="16"/>
      <c r="F23" s="4">
        <v>6</v>
      </c>
      <c r="G23" s="15"/>
      <c r="H23" s="3">
        <v>5</v>
      </c>
      <c r="I23" s="12"/>
      <c r="J23" s="2">
        <v>4</v>
      </c>
      <c r="K23" s="15"/>
      <c r="L23" s="3">
        <v>3</v>
      </c>
      <c r="M23" s="17"/>
      <c r="N23" s="2">
        <v>2</v>
      </c>
      <c r="O23" s="14">
        <f t="shared" si="0"/>
        <v>74806</v>
      </c>
      <c r="P23" s="12">
        <f t="shared" si="1"/>
        <v>3740.3</v>
      </c>
      <c r="Q23" s="12">
        <f t="shared" si="2"/>
        <v>1870.15</v>
      </c>
      <c r="R23" s="12">
        <f t="shared" si="3"/>
        <v>1470.7342440461396</v>
      </c>
    </row>
    <row r="24" spans="1:18" x14ac:dyDescent="0.25">
      <c r="A24" s="5">
        <v>22</v>
      </c>
      <c r="B24" s="2" t="s">
        <v>18</v>
      </c>
      <c r="C24" s="15"/>
      <c r="D24" s="3">
        <v>20</v>
      </c>
      <c r="E24" s="16">
        <v>12429</v>
      </c>
      <c r="F24" s="4">
        <v>6</v>
      </c>
      <c r="G24" s="15"/>
      <c r="H24" s="3">
        <v>5</v>
      </c>
      <c r="I24" s="12"/>
      <c r="J24" s="2">
        <v>4</v>
      </c>
      <c r="K24" s="15"/>
      <c r="L24" s="3">
        <v>3</v>
      </c>
      <c r="M24" s="17"/>
      <c r="N24" s="2">
        <v>2</v>
      </c>
      <c r="O24" s="14">
        <f t="shared" si="0"/>
        <v>74574</v>
      </c>
      <c r="P24" s="12">
        <f t="shared" si="1"/>
        <v>12429</v>
      </c>
      <c r="Q24" s="12">
        <f t="shared" si="2"/>
        <v>6214.5</v>
      </c>
      <c r="R24" s="12">
        <f t="shared" si="3"/>
        <v>4887.2432476671574</v>
      </c>
    </row>
    <row r="25" spans="1:18" x14ac:dyDescent="0.25">
      <c r="A25" s="5">
        <v>23</v>
      </c>
      <c r="B25" s="2" t="s">
        <v>38</v>
      </c>
      <c r="C25" s="15"/>
      <c r="D25" s="3">
        <v>20</v>
      </c>
      <c r="E25" s="16">
        <v>9559.7000000000007</v>
      </c>
      <c r="F25" s="4">
        <v>6</v>
      </c>
      <c r="G25" s="15"/>
      <c r="H25" s="3">
        <v>5</v>
      </c>
      <c r="I25" s="12"/>
      <c r="J25" s="2">
        <v>4</v>
      </c>
      <c r="K25" s="15"/>
      <c r="L25" s="3">
        <v>3</v>
      </c>
      <c r="M25" s="17"/>
      <c r="N25" s="2">
        <v>2</v>
      </c>
      <c r="O25" s="14">
        <f t="shared" si="0"/>
        <v>57358.200000000004</v>
      </c>
      <c r="P25" s="12">
        <f t="shared" si="1"/>
        <v>9559.7000000000007</v>
      </c>
      <c r="Q25" s="12">
        <f t="shared" si="2"/>
        <v>4779.8500000000004</v>
      </c>
      <c r="R25" s="12">
        <f t="shared" si="3"/>
        <v>3758.9974474795827</v>
      </c>
    </row>
    <row r="26" spans="1:18" x14ac:dyDescent="0.25">
      <c r="A26" s="5">
        <v>24</v>
      </c>
      <c r="B26" s="2" t="s">
        <v>17</v>
      </c>
      <c r="C26" s="15"/>
      <c r="D26" s="3">
        <v>20</v>
      </c>
      <c r="E26" s="16">
        <v>7699.35</v>
      </c>
      <c r="F26" s="4">
        <v>6</v>
      </c>
      <c r="G26" s="15"/>
      <c r="H26" s="3">
        <v>5</v>
      </c>
      <c r="I26" s="12"/>
      <c r="J26" s="2">
        <v>4</v>
      </c>
      <c r="K26" s="15"/>
      <c r="L26" s="3">
        <v>3</v>
      </c>
      <c r="M26" s="17"/>
      <c r="N26" s="2">
        <v>2</v>
      </c>
      <c r="O26" s="14">
        <f t="shared" si="0"/>
        <v>46196.100000000006</v>
      </c>
      <c r="P26" s="12">
        <f t="shared" si="1"/>
        <v>7699.35</v>
      </c>
      <c r="Q26" s="12">
        <f t="shared" si="2"/>
        <v>3849.6750000000002</v>
      </c>
      <c r="R26" s="12">
        <f t="shared" si="3"/>
        <v>3027.4838119660581</v>
      </c>
    </row>
    <row r="27" spans="1:18" x14ac:dyDescent="0.25">
      <c r="A27" s="5">
        <v>25</v>
      </c>
      <c r="B27" s="2" t="s">
        <v>16</v>
      </c>
      <c r="C27" s="15"/>
      <c r="D27" s="3">
        <v>20</v>
      </c>
      <c r="E27" s="16">
        <v>7618.75</v>
      </c>
      <c r="F27" s="4">
        <v>6</v>
      </c>
      <c r="G27" s="15"/>
      <c r="H27" s="3">
        <v>5</v>
      </c>
      <c r="I27" s="12"/>
      <c r="J27" s="2">
        <v>4</v>
      </c>
      <c r="K27" s="15"/>
      <c r="L27" s="3">
        <v>3</v>
      </c>
      <c r="M27" s="17"/>
      <c r="N27" s="2">
        <v>2</v>
      </c>
      <c r="O27" s="14">
        <f t="shared" si="0"/>
        <v>45712.5</v>
      </c>
      <c r="P27" s="12">
        <f t="shared" si="1"/>
        <v>7618.75</v>
      </c>
      <c r="Q27" s="12">
        <f t="shared" si="2"/>
        <v>3809.375</v>
      </c>
      <c r="R27" s="12">
        <f t="shared" si="3"/>
        <v>2995.7908514895935</v>
      </c>
    </row>
    <row r="28" spans="1:18" x14ac:dyDescent="0.25">
      <c r="A28" s="5">
        <v>26</v>
      </c>
      <c r="B28" s="2" t="s">
        <v>15</v>
      </c>
      <c r="C28" s="15"/>
      <c r="D28" s="3">
        <v>20</v>
      </c>
      <c r="E28" s="16">
        <v>6842</v>
      </c>
      <c r="F28" s="4">
        <v>6</v>
      </c>
      <c r="G28" s="15"/>
      <c r="H28" s="3">
        <v>5</v>
      </c>
      <c r="I28" s="12"/>
      <c r="J28" s="2">
        <v>4</v>
      </c>
      <c r="K28" s="15"/>
      <c r="L28" s="3">
        <v>3</v>
      </c>
      <c r="M28" s="17"/>
      <c r="N28" s="2">
        <v>2</v>
      </c>
      <c r="O28" s="14">
        <f t="shared" si="0"/>
        <v>41052</v>
      </c>
      <c r="P28" s="12">
        <f t="shared" si="1"/>
        <v>6842</v>
      </c>
      <c r="Q28" s="12">
        <f t="shared" si="2"/>
        <v>3421</v>
      </c>
      <c r="R28" s="12">
        <f t="shared" si="3"/>
        <v>2690.3627243172173</v>
      </c>
    </row>
    <row r="29" spans="1:18" x14ac:dyDescent="0.25">
      <c r="A29" s="5">
        <v>27</v>
      </c>
      <c r="B29" s="2" t="s">
        <v>10</v>
      </c>
      <c r="C29" s="15"/>
      <c r="D29" s="3">
        <v>20</v>
      </c>
      <c r="E29" s="16">
        <v>6795</v>
      </c>
      <c r="F29" s="4">
        <v>6</v>
      </c>
      <c r="G29" s="15"/>
      <c r="H29" s="3">
        <v>5</v>
      </c>
      <c r="I29" s="12"/>
      <c r="J29" s="2">
        <v>4</v>
      </c>
      <c r="K29" s="15"/>
      <c r="L29" s="3">
        <v>3</v>
      </c>
      <c r="M29" s="17"/>
      <c r="N29" s="2">
        <v>2</v>
      </c>
      <c r="O29" s="14">
        <f t="shared" si="0"/>
        <v>40770</v>
      </c>
      <c r="P29" s="12">
        <f t="shared" si="1"/>
        <v>6795</v>
      </c>
      <c r="Q29" s="12">
        <f t="shared" si="2"/>
        <v>3397.5</v>
      </c>
      <c r="R29" s="12">
        <f t="shared" si="3"/>
        <v>2671.8817175877653</v>
      </c>
    </row>
    <row r="30" spans="1:18" x14ac:dyDescent="0.25">
      <c r="A30" s="5">
        <v>28</v>
      </c>
      <c r="B30" s="2" t="s">
        <v>14</v>
      </c>
      <c r="C30" s="15">
        <v>1835.63</v>
      </c>
      <c r="D30" s="3">
        <v>20</v>
      </c>
      <c r="E30" s="16">
        <v>325.97000000000003</v>
      </c>
      <c r="F30" s="4">
        <v>6</v>
      </c>
      <c r="G30" s="15"/>
      <c r="H30" s="3">
        <v>5</v>
      </c>
      <c r="I30" s="12"/>
      <c r="J30" s="2">
        <v>4</v>
      </c>
      <c r="K30" s="15"/>
      <c r="L30" s="3">
        <v>3</v>
      </c>
      <c r="M30" s="17"/>
      <c r="N30" s="2">
        <v>2</v>
      </c>
      <c r="O30" s="14">
        <f t="shared" si="0"/>
        <v>38668.420000000006</v>
      </c>
      <c r="P30" s="12">
        <f t="shared" si="1"/>
        <v>2161.6000000000004</v>
      </c>
      <c r="Q30" s="12">
        <f t="shared" si="2"/>
        <v>1080.8000000000002</v>
      </c>
      <c r="R30" s="12">
        <f t="shared" si="3"/>
        <v>849.96902439112807</v>
      </c>
    </row>
    <row r="31" spans="1:18" x14ac:dyDescent="0.25">
      <c r="A31" s="5">
        <v>29</v>
      </c>
      <c r="B31" s="2" t="s">
        <v>13</v>
      </c>
      <c r="C31" s="15"/>
      <c r="D31" s="3">
        <v>20</v>
      </c>
      <c r="E31" s="16"/>
      <c r="F31" s="4">
        <v>6</v>
      </c>
      <c r="G31" s="15"/>
      <c r="H31" s="3">
        <v>5</v>
      </c>
      <c r="I31" s="12"/>
      <c r="J31" s="2">
        <v>4</v>
      </c>
      <c r="K31" s="15"/>
      <c r="L31" s="3">
        <v>3</v>
      </c>
      <c r="M31" s="17">
        <v>5918</v>
      </c>
      <c r="N31" s="2">
        <v>2</v>
      </c>
      <c r="O31" s="14">
        <f t="shared" si="0"/>
        <v>11836</v>
      </c>
      <c r="P31" s="12">
        <f t="shared" si="1"/>
        <v>5918</v>
      </c>
      <c r="Q31" s="12">
        <f t="shared" si="2"/>
        <v>2959</v>
      </c>
      <c r="R31" s="12">
        <f t="shared" si="3"/>
        <v>2327.0339962743774</v>
      </c>
    </row>
    <row r="32" spans="1:18" x14ac:dyDescent="0.25">
      <c r="A32" s="5">
        <v>30</v>
      </c>
      <c r="B32" s="2" t="s">
        <v>9</v>
      </c>
      <c r="C32" s="15"/>
      <c r="D32" s="3">
        <v>20</v>
      </c>
      <c r="E32" s="16">
        <v>1600</v>
      </c>
      <c r="F32" s="4">
        <v>6</v>
      </c>
      <c r="G32" s="15"/>
      <c r="H32" s="3">
        <v>5</v>
      </c>
      <c r="I32" s="12"/>
      <c r="J32" s="2">
        <v>4</v>
      </c>
      <c r="K32" s="15"/>
      <c r="L32" s="3">
        <v>3</v>
      </c>
      <c r="M32" s="17"/>
      <c r="N32" s="2">
        <v>2</v>
      </c>
      <c r="O32" s="14">
        <f t="shared" si="0"/>
        <v>9600</v>
      </c>
      <c r="P32" s="12">
        <f t="shared" si="1"/>
        <v>1600</v>
      </c>
      <c r="Q32" s="12">
        <f t="shared" si="2"/>
        <v>800</v>
      </c>
      <c r="R32" s="12">
        <f t="shared" si="3"/>
        <v>629.14065461963571</v>
      </c>
    </row>
    <row r="33" spans="1:22" x14ac:dyDescent="0.25">
      <c r="A33" s="5">
        <v>31</v>
      </c>
      <c r="B33" s="2" t="s">
        <v>12</v>
      </c>
      <c r="C33" s="15"/>
      <c r="D33" s="3">
        <v>20</v>
      </c>
      <c r="E33" s="16">
        <v>1518.1</v>
      </c>
      <c r="F33" s="4">
        <v>6</v>
      </c>
      <c r="G33" s="15"/>
      <c r="H33" s="3">
        <v>5</v>
      </c>
      <c r="I33" s="12"/>
      <c r="J33" s="2">
        <v>4</v>
      </c>
      <c r="K33" s="15"/>
      <c r="L33" s="3">
        <v>3</v>
      </c>
      <c r="M33" s="17"/>
      <c r="N33" s="2">
        <v>2</v>
      </c>
      <c r="O33" s="14">
        <f t="shared" si="0"/>
        <v>9108.5999999999985</v>
      </c>
      <c r="P33" s="12">
        <f t="shared" si="1"/>
        <v>1518.1</v>
      </c>
      <c r="Q33" s="12">
        <f t="shared" si="2"/>
        <v>759.05</v>
      </c>
      <c r="R33" s="12">
        <f t="shared" si="3"/>
        <v>596.93651736129311</v>
      </c>
    </row>
    <row r="34" spans="1:22" x14ac:dyDescent="0.25">
      <c r="A34" s="5">
        <v>32</v>
      </c>
      <c r="B34" s="2"/>
      <c r="C34" s="15"/>
      <c r="D34" s="3">
        <v>20</v>
      </c>
      <c r="E34" s="16"/>
      <c r="F34" s="4">
        <v>6</v>
      </c>
      <c r="G34" s="15"/>
      <c r="H34" s="3">
        <v>5</v>
      </c>
      <c r="I34" s="12"/>
      <c r="J34" s="2">
        <v>4</v>
      </c>
      <c r="K34" s="15"/>
      <c r="L34" s="3">
        <v>3</v>
      </c>
      <c r="M34" s="17"/>
      <c r="N34" s="2">
        <v>2</v>
      </c>
      <c r="O34" s="14">
        <f t="shared" si="0"/>
        <v>0</v>
      </c>
      <c r="P34" s="12">
        <f t="shared" si="1"/>
        <v>0</v>
      </c>
      <c r="Q34" s="12">
        <f t="shared" si="2"/>
        <v>0</v>
      </c>
      <c r="R34" s="2"/>
    </row>
    <row r="35" spans="1:22" x14ac:dyDescent="0.25">
      <c r="A35" s="5">
        <v>33</v>
      </c>
      <c r="B35" s="2"/>
      <c r="C35" s="15"/>
      <c r="D35" s="3">
        <v>20</v>
      </c>
      <c r="E35" s="16"/>
      <c r="F35" s="4">
        <v>6</v>
      </c>
      <c r="G35" s="15"/>
      <c r="H35" s="3">
        <v>5</v>
      </c>
      <c r="I35" s="12"/>
      <c r="J35" s="2">
        <v>4</v>
      </c>
      <c r="K35" s="15"/>
      <c r="L35" s="3">
        <v>3</v>
      </c>
      <c r="M35" s="17"/>
      <c r="N35" s="2">
        <v>2</v>
      </c>
      <c r="O35" s="14">
        <f t="shared" si="0"/>
        <v>0</v>
      </c>
      <c r="P35" s="12">
        <f t="shared" si="1"/>
        <v>0</v>
      </c>
      <c r="Q35" s="12">
        <f t="shared" si="2"/>
        <v>0</v>
      </c>
      <c r="R35" s="2"/>
    </row>
    <row r="36" spans="1:22" x14ac:dyDescent="0.25">
      <c r="A36" s="5">
        <v>34</v>
      </c>
      <c r="B36" s="2"/>
      <c r="C36" s="15"/>
      <c r="D36" s="3">
        <v>20</v>
      </c>
      <c r="E36" s="16"/>
      <c r="F36" s="4">
        <v>6</v>
      </c>
      <c r="G36" s="15"/>
      <c r="H36" s="3">
        <v>5</v>
      </c>
      <c r="I36" s="12"/>
      <c r="J36" s="2">
        <v>4</v>
      </c>
      <c r="K36" s="15"/>
      <c r="L36" s="3">
        <v>3</v>
      </c>
      <c r="M36" s="17"/>
      <c r="N36" s="2">
        <v>2</v>
      </c>
      <c r="O36" s="14">
        <f t="shared" si="0"/>
        <v>0</v>
      </c>
      <c r="P36" s="12">
        <f t="shared" si="1"/>
        <v>0</v>
      </c>
      <c r="Q36" s="12">
        <f t="shared" si="2"/>
        <v>0</v>
      </c>
      <c r="R36" s="2"/>
    </row>
    <row r="37" spans="1:22" x14ac:dyDescent="0.25">
      <c r="A37" s="5">
        <v>35</v>
      </c>
      <c r="B37" s="2"/>
      <c r="C37" s="15"/>
      <c r="D37" s="3">
        <v>20</v>
      </c>
      <c r="E37" s="16"/>
      <c r="F37" s="4">
        <v>6</v>
      </c>
      <c r="G37" s="15"/>
      <c r="H37" s="3">
        <v>5</v>
      </c>
      <c r="I37" s="12"/>
      <c r="J37" s="2">
        <v>4</v>
      </c>
      <c r="K37" s="15"/>
      <c r="L37" s="3">
        <v>3</v>
      </c>
      <c r="M37" s="17"/>
      <c r="N37" s="2">
        <v>2</v>
      </c>
      <c r="O37" s="14">
        <f t="shared" si="0"/>
        <v>0</v>
      </c>
      <c r="P37" s="12">
        <f t="shared" si="1"/>
        <v>0</v>
      </c>
      <c r="Q37" s="12">
        <f t="shared" si="2"/>
        <v>0</v>
      </c>
      <c r="R37" s="2"/>
      <c r="U37" t="s">
        <v>51</v>
      </c>
      <c r="V37" s="32">
        <v>249090.83000000002</v>
      </c>
    </row>
    <row r="38" spans="1:22" x14ac:dyDescent="0.25">
      <c r="A38" s="5">
        <v>36</v>
      </c>
      <c r="B38" s="2"/>
      <c r="C38" s="15"/>
      <c r="D38" s="3">
        <v>20</v>
      </c>
      <c r="E38" s="16"/>
      <c r="F38" s="4">
        <v>6</v>
      </c>
      <c r="G38" s="15"/>
      <c r="H38" s="3">
        <v>5</v>
      </c>
      <c r="I38" s="12"/>
      <c r="J38" s="2">
        <v>4</v>
      </c>
      <c r="K38" s="15"/>
      <c r="L38" s="3">
        <v>3</v>
      </c>
      <c r="M38" s="17"/>
      <c r="N38" s="2">
        <v>2</v>
      </c>
      <c r="O38" s="14">
        <f t="shared" si="0"/>
        <v>0</v>
      </c>
      <c r="P38" s="12">
        <f t="shared" si="1"/>
        <v>0</v>
      </c>
      <c r="Q38" s="12">
        <f t="shared" si="2"/>
        <v>0</v>
      </c>
      <c r="R38" s="2"/>
      <c r="U38" s="31" t="s">
        <v>52</v>
      </c>
      <c r="V38" s="32">
        <v>5918</v>
      </c>
    </row>
    <row r="39" spans="1:22" x14ac:dyDescent="0.25">
      <c r="A39" s="5">
        <v>37</v>
      </c>
      <c r="B39" s="2"/>
      <c r="C39" s="15"/>
      <c r="D39" s="3">
        <v>20</v>
      </c>
      <c r="E39" s="16"/>
      <c r="F39" s="4">
        <v>6</v>
      </c>
      <c r="G39" s="15"/>
      <c r="H39" s="3">
        <v>5</v>
      </c>
      <c r="I39" s="12"/>
      <c r="J39" s="2">
        <v>4</v>
      </c>
      <c r="K39" s="15"/>
      <c r="L39" s="3">
        <v>3</v>
      </c>
      <c r="M39" s="17"/>
      <c r="N39" s="2">
        <v>2</v>
      </c>
      <c r="O39" s="14">
        <f t="shared" si="0"/>
        <v>0</v>
      </c>
      <c r="P39" s="12">
        <f t="shared" si="1"/>
        <v>0</v>
      </c>
      <c r="Q39" s="12">
        <f t="shared" si="2"/>
        <v>0</v>
      </c>
      <c r="R39" s="2"/>
    </row>
    <row r="40" spans="1:22" x14ac:dyDescent="0.25">
      <c r="A40" s="5">
        <v>38</v>
      </c>
      <c r="B40" s="2"/>
      <c r="C40" s="15"/>
      <c r="D40" s="3">
        <v>20</v>
      </c>
      <c r="E40" s="16"/>
      <c r="F40" s="4">
        <v>6</v>
      </c>
      <c r="G40" s="15"/>
      <c r="H40" s="3">
        <v>5</v>
      </c>
      <c r="I40" s="12"/>
      <c r="J40" s="2">
        <v>4</v>
      </c>
      <c r="K40" s="15"/>
      <c r="L40" s="3">
        <v>3</v>
      </c>
      <c r="M40" s="17"/>
      <c r="N40" s="2">
        <v>2</v>
      </c>
      <c r="O40" s="14">
        <f t="shared" si="0"/>
        <v>0</v>
      </c>
      <c r="P40" s="12">
        <f t="shared" si="1"/>
        <v>0</v>
      </c>
      <c r="Q40" s="12">
        <f t="shared" si="2"/>
        <v>0</v>
      </c>
      <c r="R40" s="2"/>
    </row>
    <row r="41" spans="1:22" x14ac:dyDescent="0.25">
      <c r="A41" s="5">
        <v>39</v>
      </c>
      <c r="B41" s="2"/>
      <c r="C41" s="15"/>
      <c r="D41" s="3">
        <v>20</v>
      </c>
      <c r="E41" s="16"/>
      <c r="F41" s="4">
        <v>6</v>
      </c>
      <c r="G41" s="15"/>
      <c r="H41" s="3">
        <v>5</v>
      </c>
      <c r="I41" s="12"/>
      <c r="J41" s="2">
        <v>4</v>
      </c>
      <c r="K41" s="15"/>
      <c r="L41" s="3">
        <v>3</v>
      </c>
      <c r="M41" s="17"/>
      <c r="N41" s="2">
        <v>2</v>
      </c>
      <c r="O41" s="14">
        <f t="shared" si="0"/>
        <v>0</v>
      </c>
      <c r="P41" s="12">
        <f t="shared" si="1"/>
        <v>0</v>
      </c>
      <c r="Q41" s="12">
        <f t="shared" si="2"/>
        <v>0</v>
      </c>
      <c r="R41" s="2"/>
    </row>
    <row r="42" spans="1:22" x14ac:dyDescent="0.25">
      <c r="A42" s="5">
        <v>40</v>
      </c>
      <c r="B42" s="2"/>
      <c r="C42" s="15"/>
      <c r="D42" s="3">
        <v>20</v>
      </c>
      <c r="E42" s="16"/>
      <c r="F42" s="4">
        <v>6</v>
      </c>
      <c r="G42" s="15"/>
      <c r="H42" s="3">
        <v>5</v>
      </c>
      <c r="I42" s="12"/>
      <c r="J42" s="2">
        <v>4</v>
      </c>
      <c r="K42" s="15"/>
      <c r="L42" s="3">
        <v>3</v>
      </c>
      <c r="M42" s="17"/>
      <c r="N42" s="2">
        <v>2</v>
      </c>
      <c r="O42" s="14">
        <f t="shared" si="0"/>
        <v>0</v>
      </c>
      <c r="P42" s="12">
        <f t="shared" si="1"/>
        <v>0</v>
      </c>
      <c r="Q42" s="12">
        <f t="shared" si="2"/>
        <v>0</v>
      </c>
      <c r="R42" s="2"/>
    </row>
    <row r="43" spans="1:22" x14ac:dyDescent="0.25">
      <c r="A43" s="5">
        <v>41</v>
      </c>
      <c r="B43" s="2"/>
      <c r="C43" s="15"/>
      <c r="D43" s="3">
        <v>20</v>
      </c>
      <c r="E43" s="16"/>
      <c r="F43" s="4">
        <v>6</v>
      </c>
      <c r="G43" s="15"/>
      <c r="H43" s="3">
        <v>5</v>
      </c>
      <c r="I43" s="12"/>
      <c r="J43" s="2">
        <v>4</v>
      </c>
      <c r="K43" s="15"/>
      <c r="L43" s="3">
        <v>3</v>
      </c>
      <c r="M43" s="17"/>
      <c r="N43" s="2">
        <v>2</v>
      </c>
      <c r="O43" s="14">
        <f t="shared" si="0"/>
        <v>0</v>
      </c>
      <c r="P43" s="12">
        <f t="shared" si="1"/>
        <v>0</v>
      </c>
      <c r="Q43" s="12">
        <f t="shared" si="2"/>
        <v>0</v>
      </c>
      <c r="R43" s="2"/>
    </row>
    <row r="44" spans="1:22" x14ac:dyDescent="0.25">
      <c r="A44" s="5">
        <v>42</v>
      </c>
      <c r="B44" s="2"/>
      <c r="C44" s="15"/>
      <c r="D44" s="3">
        <v>20</v>
      </c>
      <c r="E44" s="16"/>
      <c r="F44" s="4">
        <v>6</v>
      </c>
      <c r="G44" s="15"/>
      <c r="H44" s="3">
        <v>5</v>
      </c>
      <c r="I44" s="12"/>
      <c r="J44" s="2">
        <v>4</v>
      </c>
      <c r="K44" s="15"/>
      <c r="L44" s="3">
        <v>3</v>
      </c>
      <c r="M44" s="17"/>
      <c r="N44" s="2">
        <v>2</v>
      </c>
      <c r="O44" s="14">
        <f t="shared" si="0"/>
        <v>0</v>
      </c>
      <c r="P44" s="12">
        <f t="shared" si="1"/>
        <v>0</v>
      </c>
      <c r="Q44" s="12">
        <f t="shared" si="2"/>
        <v>0</v>
      </c>
      <c r="R44" s="2"/>
    </row>
    <row r="45" spans="1:22" x14ac:dyDescent="0.25">
      <c r="A45" s="5">
        <v>43</v>
      </c>
      <c r="B45" s="2"/>
      <c r="C45" s="15"/>
      <c r="D45" s="3">
        <v>20</v>
      </c>
      <c r="E45" s="16"/>
      <c r="F45" s="4">
        <v>6</v>
      </c>
      <c r="G45" s="15"/>
      <c r="H45" s="3">
        <v>5</v>
      </c>
      <c r="I45" s="12"/>
      <c r="J45" s="2">
        <v>4</v>
      </c>
      <c r="K45" s="15"/>
      <c r="L45" s="3">
        <v>3</v>
      </c>
      <c r="M45" s="17"/>
      <c r="N45" s="2">
        <v>2</v>
      </c>
      <c r="O45" s="14">
        <f t="shared" si="0"/>
        <v>0</v>
      </c>
      <c r="P45" s="12">
        <f t="shared" si="1"/>
        <v>0</v>
      </c>
      <c r="Q45" s="12">
        <f t="shared" si="2"/>
        <v>0</v>
      </c>
      <c r="R45" s="2"/>
    </row>
    <row r="46" spans="1:22" x14ac:dyDescent="0.25">
      <c r="A46" s="5">
        <v>44</v>
      </c>
      <c r="B46" s="2"/>
      <c r="C46" s="15"/>
      <c r="D46" s="3">
        <v>20</v>
      </c>
      <c r="E46" s="16"/>
      <c r="F46" s="4">
        <v>6</v>
      </c>
      <c r="G46" s="15"/>
      <c r="H46" s="3">
        <v>5</v>
      </c>
      <c r="I46" s="12"/>
      <c r="J46" s="2">
        <v>4</v>
      </c>
      <c r="K46" s="15"/>
      <c r="L46" s="3">
        <v>3</v>
      </c>
      <c r="M46" s="17"/>
      <c r="N46" s="2">
        <v>2</v>
      </c>
      <c r="O46" s="14">
        <f t="shared" si="0"/>
        <v>0</v>
      </c>
      <c r="P46" s="12">
        <f t="shared" si="1"/>
        <v>0</v>
      </c>
      <c r="Q46" s="12">
        <f t="shared" si="2"/>
        <v>0</v>
      </c>
      <c r="R46" s="2"/>
    </row>
    <row r="47" spans="1:22" x14ac:dyDescent="0.25">
      <c r="C47" s="30">
        <f>SUM(C3:C46)</f>
        <v>249090.83000000002</v>
      </c>
      <c r="M47" s="30">
        <f>M31</f>
        <v>5918</v>
      </c>
      <c r="P47" s="21">
        <f>SUM(P3:P46)</f>
        <v>761747.55999999982</v>
      </c>
      <c r="Q47" s="26">
        <f>SUM(Q3:Q46)</f>
        <v>212512.10999999996</v>
      </c>
      <c r="R47" s="15">
        <f>SUM(R3:R46)</f>
        <v>167125.00999999995</v>
      </c>
    </row>
    <row r="49" spans="2:22" x14ac:dyDescent="0.25">
      <c r="M49" t="s">
        <v>49</v>
      </c>
      <c r="P49" s="20">
        <f>+Q47</f>
        <v>212512.10999999996</v>
      </c>
      <c r="Q49" s="23">
        <f>+P50*100/P49</f>
        <v>78.642581827454464</v>
      </c>
    </row>
    <row r="50" spans="2:22" x14ac:dyDescent="0.25">
      <c r="K50" s="29" t="s">
        <v>6</v>
      </c>
      <c r="L50" s="29"/>
      <c r="M50" s="29" t="s">
        <v>50</v>
      </c>
      <c r="N50" s="29"/>
      <c r="O50" s="29"/>
      <c r="P50" s="22">
        <v>167125.01</v>
      </c>
    </row>
    <row r="51" spans="2:22" x14ac:dyDescent="0.25">
      <c r="K51" s="29"/>
      <c r="L51" s="29"/>
      <c r="M51" s="29"/>
      <c r="N51" s="29"/>
      <c r="O51" s="29"/>
    </row>
    <row r="54" spans="2:22" x14ac:dyDescent="0.25">
      <c r="U54" s="31" t="s">
        <v>51</v>
      </c>
      <c r="V54" s="32">
        <v>249090.83000000002</v>
      </c>
    </row>
    <row r="55" spans="2:22" x14ac:dyDescent="0.25">
      <c r="C55" t="s">
        <v>41</v>
      </c>
      <c r="U55" s="31">
        <v>2</v>
      </c>
      <c r="V55">
        <v>0</v>
      </c>
    </row>
    <row r="56" spans="2:22" x14ac:dyDescent="0.25">
      <c r="B56" s="24" t="s">
        <v>2</v>
      </c>
      <c r="C56" t="s">
        <v>42</v>
      </c>
      <c r="U56" s="31">
        <v>3</v>
      </c>
      <c r="V56">
        <v>0</v>
      </c>
    </row>
    <row r="57" spans="2:22" x14ac:dyDescent="0.25">
      <c r="B57" s="24" t="s">
        <v>3</v>
      </c>
      <c r="C57" t="s">
        <v>43</v>
      </c>
      <c r="U57" s="31">
        <v>4</v>
      </c>
      <c r="V57">
        <v>0</v>
      </c>
    </row>
    <row r="58" spans="2:22" x14ac:dyDescent="0.25">
      <c r="B58">
        <v>2</v>
      </c>
      <c r="C58" t="s">
        <v>44</v>
      </c>
      <c r="U58" s="31">
        <v>5</v>
      </c>
      <c r="V58" s="32">
        <v>5918</v>
      </c>
    </row>
    <row r="59" spans="2:22" x14ac:dyDescent="0.25">
      <c r="B59">
        <v>3</v>
      </c>
      <c r="C59" t="s">
        <v>45</v>
      </c>
    </row>
    <row r="60" spans="2:22" x14ac:dyDescent="0.25">
      <c r="B60">
        <v>4</v>
      </c>
      <c r="C60" t="s">
        <v>46</v>
      </c>
    </row>
    <row r="61" spans="2:22" x14ac:dyDescent="0.25">
      <c r="B61">
        <v>5</v>
      </c>
      <c r="C61" t="s">
        <v>47</v>
      </c>
    </row>
  </sheetData>
  <sortState ref="B3:Q46">
    <sortCondition descending="1" ref="O3:O46"/>
  </sortState>
  <mergeCells count="6">
    <mergeCell ref="M1:N1"/>
    <mergeCell ref="C1:D1"/>
    <mergeCell ref="E1:F1"/>
    <mergeCell ref="G1:H1"/>
    <mergeCell ref="I1:J1"/>
    <mergeCell ref="K1:L1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3:W23"/>
  <sheetViews>
    <sheetView tabSelected="1" topLeftCell="D1" workbookViewId="0">
      <selection activeCell="R13" sqref="R13"/>
    </sheetView>
  </sheetViews>
  <sheetFormatPr defaultRowHeight="15" x14ac:dyDescent="0.25"/>
  <cols>
    <col min="8" max="8" width="5.5703125" customWidth="1"/>
    <col min="9" max="9" width="10.85546875" customWidth="1"/>
    <col min="15" max="15" width="7.7109375" customWidth="1"/>
    <col min="16" max="16" width="12" customWidth="1"/>
    <col min="18" max="19" width="11.140625" customWidth="1"/>
    <col min="20" max="20" width="9.5703125" customWidth="1"/>
  </cols>
  <sheetData>
    <row r="3" spans="17:23" x14ac:dyDescent="0.25">
      <c r="R3" s="29" t="s">
        <v>54</v>
      </c>
      <c r="V3" s="29" t="s">
        <v>55</v>
      </c>
    </row>
    <row r="5" spans="17:23" x14ac:dyDescent="0.25">
      <c r="Q5" s="33" t="s">
        <v>51</v>
      </c>
      <c r="R5" s="39">
        <v>249090.83000000002</v>
      </c>
      <c r="S5" s="45">
        <f>R5/R10</f>
        <v>0.97679296046336905</v>
      </c>
      <c r="U5" s="33" t="s">
        <v>51</v>
      </c>
      <c r="V5" s="34">
        <v>33263.279999999999</v>
      </c>
      <c r="W5" s="42">
        <f>V5/V11</f>
        <v>0.4402528808837648</v>
      </c>
    </row>
    <row r="6" spans="17:23" x14ac:dyDescent="0.25">
      <c r="Q6" s="35">
        <v>2</v>
      </c>
      <c r="R6" s="40">
        <v>0</v>
      </c>
      <c r="S6" s="46">
        <f>R6/R10</f>
        <v>0</v>
      </c>
      <c r="U6" s="35" t="s">
        <v>53</v>
      </c>
      <c r="V6" s="38">
        <v>41776.660000000003</v>
      </c>
      <c r="W6" s="42">
        <f>V6/V11</f>
        <v>0.55293088711340388</v>
      </c>
    </row>
    <row r="7" spans="17:23" x14ac:dyDescent="0.25">
      <c r="Q7" s="35">
        <v>3</v>
      </c>
      <c r="R7" s="40">
        <v>0</v>
      </c>
      <c r="S7" s="46">
        <f>R7/R10</f>
        <v>0</v>
      </c>
      <c r="U7" s="35">
        <v>2</v>
      </c>
      <c r="V7" s="38">
        <v>0</v>
      </c>
      <c r="W7" s="42">
        <f>V7/V11</f>
        <v>0</v>
      </c>
    </row>
    <row r="8" spans="17:23" x14ac:dyDescent="0.25">
      <c r="Q8" s="35">
        <v>4</v>
      </c>
      <c r="R8" s="40">
        <v>0</v>
      </c>
      <c r="S8" s="46">
        <f>R8/R10</f>
        <v>0</v>
      </c>
      <c r="U8" s="35">
        <v>3</v>
      </c>
      <c r="V8" s="38">
        <v>285</v>
      </c>
      <c r="W8" s="48">
        <f>V8/V11</f>
        <v>3.7720895549649036E-3</v>
      </c>
    </row>
    <row r="9" spans="17:23" x14ac:dyDescent="0.25">
      <c r="Q9" s="36">
        <v>5</v>
      </c>
      <c r="R9" s="41">
        <v>5918</v>
      </c>
      <c r="S9" s="47">
        <f>R9/R10</f>
        <v>2.3207039536630947E-2</v>
      </c>
      <c r="U9" s="35">
        <v>4</v>
      </c>
      <c r="V9" s="38">
        <v>230</v>
      </c>
      <c r="W9" s="48">
        <f>V9/V11</f>
        <v>3.0441424478664133E-3</v>
      </c>
    </row>
    <row r="10" spans="17:23" x14ac:dyDescent="0.25">
      <c r="Q10" s="43"/>
      <c r="R10" s="44">
        <f>SUM(R5:R9)</f>
        <v>255008.83000000002</v>
      </c>
      <c r="S10" s="37"/>
      <c r="U10" s="36">
        <v>5</v>
      </c>
      <c r="V10" s="37">
        <v>0</v>
      </c>
      <c r="W10" s="50">
        <f>V10/V11</f>
        <v>0</v>
      </c>
    </row>
    <row r="11" spans="17:23" x14ac:dyDescent="0.25">
      <c r="U11" s="43"/>
      <c r="V11" s="44">
        <f>SUM(V5:V10)</f>
        <v>75554.94</v>
      </c>
      <c r="W11" s="49">
        <f>W5+W6+W8+W9</f>
        <v>1</v>
      </c>
    </row>
    <row r="13" spans="17:23" x14ac:dyDescent="0.25">
      <c r="R13" s="29" t="s">
        <v>56</v>
      </c>
    </row>
    <row r="14" spans="17:23" x14ac:dyDescent="0.25">
      <c r="Q14" s="33" t="s">
        <v>51</v>
      </c>
      <c r="R14" s="39">
        <f>R5+V5</f>
        <v>282354.11</v>
      </c>
      <c r="S14" s="55">
        <f>R14/R20</f>
        <v>0.85415927462347119</v>
      </c>
    </row>
    <row r="15" spans="17:23" x14ac:dyDescent="0.25">
      <c r="Q15" s="35" t="s">
        <v>53</v>
      </c>
      <c r="R15" s="51">
        <f>R6+V6</f>
        <v>41776.660000000003</v>
      </c>
      <c r="S15" s="55">
        <f>R15/R20</f>
        <v>0.12638003251233493</v>
      </c>
    </row>
    <row r="16" spans="17:23" x14ac:dyDescent="0.25">
      <c r="Q16" s="35">
        <v>2</v>
      </c>
      <c r="R16" s="51">
        <f>R6+V7</f>
        <v>0</v>
      </c>
      <c r="S16" s="55">
        <f>R16/R20</f>
        <v>0</v>
      </c>
    </row>
    <row r="17" spans="9:19" x14ac:dyDescent="0.25">
      <c r="I17" s="2"/>
      <c r="J17" s="60" t="s">
        <v>41</v>
      </c>
      <c r="K17" s="59"/>
      <c r="L17" s="59"/>
      <c r="M17" s="59"/>
      <c r="N17" s="59"/>
      <c r="O17" s="54"/>
      <c r="Q17" s="35">
        <v>3</v>
      </c>
      <c r="R17" s="51">
        <f>R7+V8</f>
        <v>285</v>
      </c>
      <c r="S17" s="55">
        <f>R17/R20</f>
        <v>8.6216344882562293E-4</v>
      </c>
    </row>
    <row r="18" spans="9:19" ht="42.75" customHeight="1" x14ac:dyDescent="0.25">
      <c r="I18" s="57" t="s">
        <v>2</v>
      </c>
      <c r="J18" s="70" t="s">
        <v>42</v>
      </c>
      <c r="K18" s="71"/>
      <c r="L18" s="71"/>
      <c r="M18" s="71"/>
      <c r="N18" s="71"/>
      <c r="O18" s="72"/>
      <c r="Q18" s="35">
        <v>4</v>
      </c>
      <c r="R18" s="51">
        <f>R8+V9</f>
        <v>230</v>
      </c>
      <c r="S18" s="55">
        <f>R18/R20</f>
        <v>6.957810288768185E-4</v>
      </c>
    </row>
    <row r="19" spans="9:19" ht="29.25" customHeight="1" x14ac:dyDescent="0.25">
      <c r="I19" s="57" t="s">
        <v>3</v>
      </c>
      <c r="J19" s="64" t="s">
        <v>43</v>
      </c>
      <c r="K19" s="65"/>
      <c r="L19" s="65"/>
      <c r="M19" s="65"/>
      <c r="N19" s="65"/>
      <c r="O19" s="66"/>
      <c r="Q19" s="36">
        <v>5</v>
      </c>
      <c r="R19" s="41">
        <f>R9+V10</f>
        <v>5918</v>
      </c>
      <c r="S19" s="55">
        <f>R19/R20</f>
        <v>1.7902748386491356E-2</v>
      </c>
    </row>
    <row r="20" spans="9:19" ht="22.5" customHeight="1" x14ac:dyDescent="0.25">
      <c r="I20" s="57">
        <v>2</v>
      </c>
      <c r="J20" s="64" t="s">
        <v>44</v>
      </c>
      <c r="K20" s="65"/>
      <c r="L20" s="65"/>
      <c r="M20" s="65"/>
      <c r="N20" s="65"/>
      <c r="O20" s="66"/>
      <c r="Q20" s="52"/>
      <c r="R20" s="53">
        <f>SUM(R14:R19)</f>
        <v>330563.77</v>
      </c>
      <c r="S20" s="56">
        <f>SUM(S14:S19)</f>
        <v>0.99999999999999989</v>
      </c>
    </row>
    <row r="21" spans="9:19" ht="30" customHeight="1" x14ac:dyDescent="0.25">
      <c r="I21" s="57">
        <v>3</v>
      </c>
      <c r="J21" s="64" t="s">
        <v>45</v>
      </c>
      <c r="K21" s="65"/>
      <c r="L21" s="65"/>
      <c r="M21" s="65"/>
      <c r="N21" s="65"/>
      <c r="O21" s="66"/>
    </row>
    <row r="22" spans="9:19" ht="35.25" customHeight="1" x14ac:dyDescent="0.25">
      <c r="I22" s="57">
        <v>4</v>
      </c>
      <c r="J22" s="64" t="s">
        <v>46</v>
      </c>
      <c r="K22" s="65"/>
      <c r="L22" s="65"/>
      <c r="M22" s="65"/>
      <c r="N22" s="65"/>
      <c r="O22" s="66"/>
    </row>
    <row r="23" spans="9:19" ht="23.25" customHeight="1" x14ac:dyDescent="0.25">
      <c r="I23" s="58">
        <v>5</v>
      </c>
      <c r="J23" s="67" t="s">
        <v>47</v>
      </c>
      <c r="K23" s="68"/>
      <c r="L23" s="68"/>
      <c r="M23" s="68"/>
      <c r="N23" s="68"/>
      <c r="O23" s="69"/>
    </row>
  </sheetData>
  <mergeCells count="6">
    <mergeCell ref="J18:O18"/>
    <mergeCell ref="J19:O19"/>
    <mergeCell ref="J21:O21"/>
    <mergeCell ref="J22:O22"/>
    <mergeCell ref="J23:O23"/>
    <mergeCell ref="J20:O20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Nuovo Circondario Imolese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Lugaresi</dc:creator>
  <cp:lastModifiedBy>Gemma Voci</cp:lastModifiedBy>
  <cp:lastPrinted>2022-01-14T13:23:42Z</cp:lastPrinted>
  <dcterms:created xsi:type="dcterms:W3CDTF">2021-12-22T15:03:23Z</dcterms:created>
  <dcterms:modified xsi:type="dcterms:W3CDTF">2022-01-14T13:46:26Z</dcterms:modified>
</cp:coreProperties>
</file>